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18" i="1" l="1"/>
  <c r="H16" i="2"/>
  <c r="G4" i="2"/>
  <c r="G5" i="2"/>
  <c r="G6" i="2"/>
  <c r="G7" i="2"/>
  <c r="G8" i="2"/>
  <c r="G10" i="2"/>
  <c r="G11" i="2"/>
  <c r="G13" i="2"/>
  <c r="G14" i="2"/>
  <c r="G15" i="2"/>
  <c r="G3" i="2"/>
  <c r="H3" i="2" s="1"/>
  <c r="F16" i="2"/>
  <c r="H4" i="2"/>
  <c r="H5" i="2"/>
  <c r="H6" i="2"/>
  <c r="H7" i="2"/>
  <c r="H8" i="2"/>
  <c r="H9" i="2"/>
  <c r="H10" i="2"/>
  <c r="H11" i="2"/>
  <c r="H12" i="2"/>
  <c r="H13" i="2"/>
  <c r="H14" i="2"/>
  <c r="C15" i="2"/>
  <c r="H15" i="2" l="1"/>
  <c r="E14" i="2" l="1"/>
  <c r="E13" i="2"/>
  <c r="E10" i="2"/>
  <c r="E8" i="2"/>
  <c r="E7" i="2"/>
  <c r="E6" i="2"/>
  <c r="E3" i="2"/>
  <c r="E15" i="2" s="1"/>
  <c r="F15" i="2" l="1"/>
  <c r="D15" i="2"/>
  <c r="D13" i="1" l="1"/>
  <c r="D17" i="1" l="1"/>
  <c r="C18" i="1" l="1"/>
  <c r="D7" i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без учета минусовых пок-лей в июле и октябре</t>
        </r>
      </text>
    </comment>
  </commentList>
</comments>
</file>

<file path=xl/sharedStrings.xml><?xml version="1.0" encoding="utf-8"?>
<sst xmlns="http://schemas.openxmlformats.org/spreadsheetml/2006/main" count="55" uniqueCount="50">
  <si>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</si>
  <si>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</si>
  <si>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</si>
  <si>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</si>
  <si>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</si>
  <si>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</si>
  <si>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</si>
  <si>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</si>
  <si>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</si>
  <si>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</si>
  <si>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</si>
  <si>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</si>
  <si>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</si>
  <si>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</si>
  <si>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</si>
  <si>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</si>
  <si>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Сумма</t>
  </si>
  <si>
    <t>объем потерь</t>
  </si>
  <si>
    <t>тыс.кВт.ч</t>
  </si>
  <si>
    <t>руб/ кВт.ч</t>
  </si>
  <si>
    <t>тыс. кВтч</t>
  </si>
  <si>
    <t>- об уровне нормативных потерь электроэнергии на текущий период. Решение Комитета по ценам и тарифам МО № 332-Р от 30.12.2017., опубликованно в газете "Еженедневные новости.Подмосковье" и на интеренет-портале Правительства Московской области</t>
  </si>
  <si>
    <t>-</t>
  </si>
  <si>
    <t>19г)</t>
  </si>
  <si>
    <t>1.</t>
  </si>
  <si>
    <t>2.</t>
  </si>
  <si>
    <t>3.</t>
  </si>
  <si>
    <t>4.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</si>
  <si>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</si>
  <si>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</si>
  <si>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</si>
  <si>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</si>
  <si>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</si>
  <si>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</si>
  <si>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</si>
  <si>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</si>
  <si>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</si>
  <si>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</si>
  <si>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</si>
  <si>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ИТОГО</t>
  </si>
  <si>
    <t>октябрь</t>
  </si>
  <si>
    <t>средняя цена с НДС (руб.)</t>
  </si>
  <si>
    <t>Период</t>
  </si>
  <si>
    <t>сумма оплаты без учета ранее оплаченной эл.эн с НДС (руб.)</t>
  </si>
  <si>
    <t>ИТОГО Без НДС</t>
  </si>
  <si>
    <t>Объм потерь по балансам с учетом переходящего остатка оплаченного в 2018 году</t>
  </si>
  <si>
    <t>Реальные объемы потерь без учета полезного отпуска за 2018 год выявленного в течении 2019 года</t>
  </si>
  <si>
    <t>Объм потерь по актам на оплату потерь с учетом  учета полезного отпуска за 2018 год выявленного в течении 2019 года</t>
  </si>
  <si>
    <t>сумма оплаты за 2019 год с учетом ранее оплаченной эл.эн с НДС (руб.)</t>
  </si>
  <si>
    <t>Сведения о затратах на оплату потерь электроэнергии в сетях ООО "ЗЭС"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</si>
</sst>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9" fontId="7" fillId="0" borderId="0" applyBorder="0">
      <alignment vertical="top"/>
    </xf>
    <xf numFmtId="4" fontId="7" fillId="2" borderId="0" applyFont="0" applyBorder="0">
      <alignment horizontal="right"/>
    </xf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0" fontId="0" fillId="0" borderId="17" xfId="0" applyBorder="1"/>
    <xf numFmtId="2" fontId="0" fillId="0" borderId="16" xfId="0" applyNumberFormat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43" fontId="5" fillId="0" borderId="24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43" fontId="0" fillId="0" borderId="0" xfId="1" applyFont="1"/>
    <xf numFmtId="0" fontId="0" fillId="0" borderId="28" xfId="0" applyFill="1" applyBorder="1" applyAlignment="1">
      <alignment horizontal="right" vertical="center"/>
    </xf>
    <xf numFmtId="165" fontId="0" fillId="0" borderId="0" xfId="1" applyNumberFormat="1" applyFont="1"/>
    <xf numFmtId="164" fontId="10" fillId="0" borderId="2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12" fillId="0" borderId="26" xfId="1" applyNumberFormat="1" applyFont="1" applyFill="1" applyBorder="1" applyAlignment="1">
      <alignment horizontal="right" vertical="top" wrapText="1"/>
    </xf>
    <xf numFmtId="2" fontId="10" fillId="0" borderId="20" xfId="1" applyNumberFormat="1" applyFont="1" applyBorder="1"/>
    <xf numFmtId="165" fontId="12" fillId="0" borderId="20" xfId="1" applyNumberFormat="1" applyFont="1" applyFill="1" applyBorder="1" applyAlignment="1">
      <alignment horizontal="right" vertical="top" wrapText="1"/>
    </xf>
    <xf numFmtId="164" fontId="11" fillId="0" borderId="20" xfId="0" applyNumberFormat="1" applyFont="1" applyBorder="1" applyAlignment="1">
      <alignment vertical="center" wrapText="1"/>
    </xf>
    <xf numFmtId="164" fontId="12" fillId="0" borderId="20" xfId="1" applyNumberFormat="1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65" fontId="10" fillId="0" borderId="23" xfId="1" applyNumberFormat="1" applyFont="1" applyFill="1" applyBorder="1" applyAlignment="1">
      <alignment vertical="center"/>
    </xf>
    <xf numFmtId="164" fontId="12" fillId="0" borderId="20" xfId="1" applyNumberFormat="1" applyFont="1" applyFill="1" applyBorder="1" applyAlignment="1">
      <alignment vertical="center"/>
    </xf>
    <xf numFmtId="165" fontId="0" fillId="0" borderId="0" xfId="0" applyNumberFormat="1"/>
    <xf numFmtId="165" fontId="12" fillId="0" borderId="6" xfId="1" applyNumberFormat="1" applyFont="1" applyFill="1" applyBorder="1" applyAlignment="1">
      <alignment horizontal="right" vertical="top" wrapText="1"/>
    </xf>
    <xf numFmtId="2" fontId="10" fillId="0" borderId="23" xfId="1" applyNumberFormat="1" applyFont="1" applyBorder="1"/>
    <xf numFmtId="165" fontId="10" fillId="0" borderId="8" xfId="1" applyNumberFormat="1" applyFont="1" applyFill="1" applyBorder="1" applyAlignment="1">
      <alignment vertical="center"/>
    </xf>
    <xf numFmtId="165" fontId="3" fillId="0" borderId="14" xfId="0" applyNumberFormat="1" applyFont="1" applyBorder="1"/>
    <xf numFmtId="164" fontId="13" fillId="0" borderId="26" xfId="1" applyNumberFormat="1" applyFont="1" applyBorder="1" applyAlignment="1">
      <alignment vertical="center"/>
    </xf>
    <xf numFmtId="165" fontId="11" fillId="0" borderId="26" xfId="1" applyNumberFormat="1" applyFont="1" applyFill="1" applyBorder="1" applyAlignment="1">
      <alignment vertical="center"/>
    </xf>
    <xf numFmtId="2" fontId="10" fillId="0" borderId="26" xfId="1" applyNumberFormat="1" applyFont="1" applyBorder="1"/>
    <xf numFmtId="165" fontId="12" fillId="0" borderId="24" xfId="1" applyNumberFormat="1" applyFont="1" applyFill="1" applyBorder="1" applyAlignment="1">
      <alignment horizontal="right" vertical="top" wrapText="1"/>
    </xf>
    <xf numFmtId="0" fontId="6" fillId="0" borderId="27" xfId="0" applyFont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14" fillId="0" borderId="26" xfId="1" applyNumberFormat="1" applyFont="1" applyFill="1" applyBorder="1" applyAlignment="1">
      <alignment vertical="center"/>
    </xf>
    <xf numFmtId="2" fontId="0" fillId="0" borderId="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">
    <cellStyle name="Обычный" xfId="0" builtinId="0"/>
    <cellStyle name="Обычный 10" xfId="2"/>
    <cellStyle name="Финансовый" xfId="1" builtinId="3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I13" sqref="I13"/>
    </sheetView>
  </sheetViews>
  <sheetFormatPr defaultRowHeight="15" x14ac:dyDescent="0.25"/>
  <cols>
    <col min="1" max="1" width="7.7109375" customWidth="1"/>
    <col min="2" max="2" width="65.85546875" customWidth="1"/>
    <col min="3" max="3" width="18.5703125" customWidth="1"/>
    <col min="4" max="4" width="12.85546875" customWidth="1"/>
  </cols>
  <sheetData>
    <row r="2" spans="1:4" ht="15.75" x14ac:dyDescent="0.25">
      <c r="B2" s="3" t="s">
        <v>49</v>
      </c>
      <c r="C2" s="2"/>
      <c r="D2" s="2"/>
    </row>
    <row r="4" spans="1:4" ht="15.75" thickBot="1" x14ac:dyDescent="0.3"/>
    <row r="5" spans="1:4" ht="22.9" customHeight="1" thickBot="1" x14ac:dyDescent="0.3">
      <c r="A5" s="24" t="s">
        <v>23</v>
      </c>
      <c r="B5" s="10" t="s">
        <v>11</v>
      </c>
      <c r="C5" s="4" t="s">
        <v>1</v>
      </c>
      <c r="D5" s="5" t="s">
        <v>16</v>
      </c>
    </row>
    <row r="6" spans="1:4" ht="15" customHeight="1" thickBot="1" x14ac:dyDescent="0.3">
      <c r="A6" s="19" t="s">
        <v>24</v>
      </c>
      <c r="B6" s="11" t="s">
        <v>9</v>
      </c>
      <c r="C6" s="6"/>
      <c r="D6" s="7"/>
    </row>
    <row r="7" spans="1:4" ht="18.75" customHeight="1" x14ac:dyDescent="0.25">
      <c r="A7" s="68"/>
      <c r="B7" s="12" t="s">
        <v>10</v>
      </c>
      <c r="C7" s="1" t="s">
        <v>20</v>
      </c>
      <c r="D7" s="67">
        <f>D10+D11</f>
        <v>5329.3694732261802</v>
      </c>
    </row>
    <row r="8" spans="1:4" ht="15.6" customHeight="1" x14ac:dyDescent="0.25">
      <c r="A8" s="68"/>
      <c r="B8" s="13" t="s">
        <v>4</v>
      </c>
      <c r="C8" s="1" t="s">
        <v>20</v>
      </c>
      <c r="D8" s="8"/>
    </row>
    <row r="9" spans="1:4" ht="14.45" customHeight="1" x14ac:dyDescent="0.25">
      <c r="A9" s="68"/>
      <c r="B9" s="13" t="s">
        <v>5</v>
      </c>
      <c r="C9" s="1" t="s">
        <v>20</v>
      </c>
      <c r="D9" s="8"/>
    </row>
    <row r="10" spans="1:4" x14ac:dyDescent="0.25">
      <c r="A10" s="68"/>
      <c r="B10" s="14" t="s">
        <v>2</v>
      </c>
      <c r="C10" s="1" t="s">
        <v>20</v>
      </c>
      <c r="D10" s="37">
        <v>2262.2098498800001</v>
      </c>
    </row>
    <row r="11" spans="1:4" x14ac:dyDescent="0.25">
      <c r="A11" s="68"/>
      <c r="B11" s="14" t="s">
        <v>3</v>
      </c>
      <c r="C11" s="1" t="s">
        <v>20</v>
      </c>
      <c r="D11" s="37">
        <v>3067.1596233461801</v>
      </c>
    </row>
    <row r="12" spans="1:4" ht="15" customHeight="1" thickBot="1" x14ac:dyDescent="0.3">
      <c r="A12" s="69"/>
      <c r="B12" s="15"/>
      <c r="C12" s="9" t="s">
        <v>0</v>
      </c>
      <c r="D12" s="26">
        <v>6.327743920742722</v>
      </c>
    </row>
    <row r="13" spans="1:4" ht="19.149999999999999" customHeight="1" thickBot="1" x14ac:dyDescent="0.3">
      <c r="A13" s="19" t="s">
        <v>25</v>
      </c>
      <c r="B13" s="16" t="s">
        <v>7</v>
      </c>
      <c r="C13" s="20" t="s">
        <v>6</v>
      </c>
      <c r="D13" s="25">
        <f>D18</f>
        <v>8013.9157909765581</v>
      </c>
    </row>
    <row r="14" spans="1:4" ht="63.75" customHeight="1" thickBot="1" x14ac:dyDescent="0.3">
      <c r="A14" s="19"/>
      <c r="B14" s="23" t="s">
        <v>21</v>
      </c>
      <c r="C14" s="21" t="s">
        <v>0</v>
      </c>
      <c r="D14" s="22">
        <v>7.6820000000000004</v>
      </c>
    </row>
    <row r="15" spans="1:4" ht="30.75" customHeight="1" thickBot="1" x14ac:dyDescent="0.3">
      <c r="A15" s="18" t="s">
        <v>26</v>
      </c>
      <c r="B15" s="17" t="s">
        <v>8</v>
      </c>
      <c r="C15" s="6"/>
      <c r="D15" s="7">
        <v>3111.5210000000002</v>
      </c>
    </row>
    <row r="16" spans="1:4" x14ac:dyDescent="0.25">
      <c r="A16" s="70"/>
      <c r="B16" s="27" t="s">
        <v>17</v>
      </c>
      <c r="C16" s="28" t="s">
        <v>18</v>
      </c>
      <c r="D16" s="29">
        <v>3111.5210000000002</v>
      </c>
    </row>
    <row r="17" spans="1:4" x14ac:dyDescent="0.25">
      <c r="A17" s="71"/>
      <c r="B17" s="27" t="s">
        <v>12</v>
      </c>
      <c r="C17" s="30" t="s">
        <v>19</v>
      </c>
      <c r="D17" s="31">
        <f>D18/D16</f>
        <v>2.5755621739260501</v>
      </c>
    </row>
    <row r="18" spans="1:4" ht="15.75" thickBot="1" x14ac:dyDescent="0.3">
      <c r="A18" s="72"/>
      <c r="B18" s="32" t="s">
        <v>13</v>
      </c>
      <c r="C18" s="33" t="str">
        <f>C13</f>
        <v>тыс. руб. (без НДС)</v>
      </c>
      <c r="D18" s="34">
        <f>Лист2!H16/1000</f>
        <v>8013.9157909765581</v>
      </c>
    </row>
    <row r="19" spans="1:4" ht="44.45" customHeight="1" thickBot="1" x14ac:dyDescent="0.3">
      <c r="A19" s="35" t="s">
        <v>27</v>
      </c>
      <c r="B19" s="23" t="s">
        <v>14</v>
      </c>
      <c r="C19" s="36" t="s">
        <v>15</v>
      </c>
      <c r="D19" s="31" t="s">
        <v>22</v>
      </c>
    </row>
  </sheetData>
  <mergeCells count="2">
    <mergeCell ref="A7:A12"/>
    <mergeCell ref="A16:A18"/>
  </mergeCells>
  <dataValidations count="1">
    <dataValidation type="decimal" allowBlank="1" showErrorMessage="1" errorTitle="Ошибка" error="Допускается ввод только действительных чисел!" sqref="D11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8"/>
  <sheetViews>
    <sheetView workbookViewId="0">
      <selection activeCell="H3" sqref="H3"/>
    </sheetView>
  </sheetViews>
  <sheetFormatPr defaultRowHeight="15" x14ac:dyDescent="0.25"/>
  <cols>
    <col min="2" max="2" width="17.5703125" customWidth="1"/>
    <col min="3" max="3" width="15.28515625" customWidth="1"/>
    <col min="4" max="5" width="19" customWidth="1"/>
    <col min="6" max="6" width="14.140625" customWidth="1"/>
    <col min="7" max="7" width="14.5703125" customWidth="1"/>
    <col min="8" max="8" width="16.42578125" bestFit="1" customWidth="1"/>
    <col min="9" max="9" width="25.140625" customWidth="1"/>
    <col min="11" max="11" width="16.42578125" customWidth="1"/>
    <col min="12" max="12" width="19.5703125" customWidth="1"/>
  </cols>
  <sheetData>
    <row r="1" spans="2:8" ht="15.75" thickBot="1" x14ac:dyDescent="0.3"/>
    <row r="2" spans="2:8" ht="105.75" thickBot="1" x14ac:dyDescent="0.35">
      <c r="B2" s="63" t="s">
        <v>42</v>
      </c>
      <c r="C2" s="40" t="s">
        <v>45</v>
      </c>
      <c r="D2" s="40" t="s">
        <v>47</v>
      </c>
      <c r="E2" s="40" t="s">
        <v>46</v>
      </c>
      <c r="F2" s="40" t="s">
        <v>48</v>
      </c>
      <c r="G2" s="64" t="s">
        <v>41</v>
      </c>
      <c r="H2" s="65" t="s">
        <v>43</v>
      </c>
    </row>
    <row r="3" spans="2:8" x14ac:dyDescent="0.25">
      <c r="B3" s="38" t="s">
        <v>28</v>
      </c>
      <c r="C3" s="59">
        <v>761483</v>
      </c>
      <c r="D3" s="60">
        <v>244672</v>
      </c>
      <c r="E3" s="66">
        <f>C3</f>
        <v>761483</v>
      </c>
      <c r="F3" s="46">
        <v>751600.09</v>
      </c>
      <c r="G3" s="61">
        <f>F3/D3</f>
        <v>3.0718680110515302</v>
      </c>
      <c r="H3" s="62">
        <f>C3*G3</f>
        <v>2339175.2686595526</v>
      </c>
    </row>
    <row r="4" spans="2:8" x14ac:dyDescent="0.25">
      <c r="B4" s="39" t="s">
        <v>29</v>
      </c>
      <c r="C4" s="53">
        <v>88797</v>
      </c>
      <c r="D4" s="45">
        <v>88797</v>
      </c>
      <c r="E4" s="45">
        <v>670283.56000000006</v>
      </c>
      <c r="F4" s="48">
        <v>289868.57</v>
      </c>
      <c r="G4" s="47">
        <f t="shared" ref="G4:G15" si="0">F4/D4</f>
        <v>3.2643959818462336</v>
      </c>
      <c r="H4" s="55">
        <f t="shared" ref="H4:H14" si="1">C4*G4</f>
        <v>289868.57</v>
      </c>
    </row>
    <row r="5" spans="2:8" x14ac:dyDescent="0.25">
      <c r="B5" s="39" t="s">
        <v>30</v>
      </c>
      <c r="C5" s="53">
        <v>273806</v>
      </c>
      <c r="D5" s="45">
        <v>273806</v>
      </c>
      <c r="E5" s="45">
        <v>556191</v>
      </c>
      <c r="F5" s="48">
        <v>856692.97</v>
      </c>
      <c r="G5" s="47">
        <f t="shared" si="0"/>
        <v>3.1288319832290012</v>
      </c>
      <c r="H5" s="55">
        <f t="shared" si="1"/>
        <v>856692.97</v>
      </c>
    </row>
    <row r="6" spans="2:8" x14ac:dyDescent="0.25">
      <c r="B6" s="39" t="s">
        <v>31</v>
      </c>
      <c r="C6" s="53">
        <v>170728</v>
      </c>
      <c r="D6" s="45">
        <v>170728</v>
      </c>
      <c r="E6" s="45">
        <f>C6</f>
        <v>170728</v>
      </c>
      <c r="F6" s="48">
        <v>569632.61</v>
      </c>
      <c r="G6" s="47">
        <f t="shared" si="0"/>
        <v>3.3364920223982004</v>
      </c>
      <c r="H6" s="55">
        <f t="shared" si="1"/>
        <v>569632.61</v>
      </c>
    </row>
    <row r="7" spans="2:8" x14ac:dyDescent="0.25">
      <c r="B7" s="39" t="s">
        <v>32</v>
      </c>
      <c r="C7" s="53">
        <v>102619</v>
      </c>
      <c r="D7" s="45">
        <v>102619</v>
      </c>
      <c r="E7" s="45">
        <f>C7</f>
        <v>102619</v>
      </c>
      <c r="F7" s="48">
        <v>296540.17</v>
      </c>
      <c r="G7" s="47">
        <f t="shared" si="0"/>
        <v>2.8897199349048419</v>
      </c>
      <c r="H7" s="55">
        <f t="shared" si="1"/>
        <v>296540.17</v>
      </c>
    </row>
    <row r="8" spans="2:8" x14ac:dyDescent="0.25">
      <c r="B8" s="39" t="s">
        <v>33</v>
      </c>
      <c r="C8" s="53">
        <v>415877</v>
      </c>
      <c r="D8" s="45">
        <v>415877</v>
      </c>
      <c r="E8" s="45">
        <f>C8</f>
        <v>415877</v>
      </c>
      <c r="F8" s="48">
        <v>1265021.8700000001</v>
      </c>
      <c r="G8" s="47">
        <f t="shared" si="0"/>
        <v>3.0418173402231914</v>
      </c>
      <c r="H8" s="55">
        <f t="shared" si="1"/>
        <v>1265021.8700000001</v>
      </c>
    </row>
    <row r="9" spans="2:8" x14ac:dyDescent="0.25">
      <c r="B9" s="39" t="s">
        <v>34</v>
      </c>
      <c r="C9" s="49">
        <v>-53563</v>
      </c>
      <c r="D9" s="45"/>
      <c r="E9" s="45">
        <v>350100.47999999998</v>
      </c>
      <c r="F9" s="48"/>
      <c r="G9" s="47"/>
      <c r="H9" s="55">
        <f t="shared" si="1"/>
        <v>0</v>
      </c>
    </row>
    <row r="10" spans="2:8" x14ac:dyDescent="0.25">
      <c r="B10" s="39" t="s">
        <v>35</v>
      </c>
      <c r="C10" s="50">
        <v>260568</v>
      </c>
      <c r="D10" s="45">
        <v>207005</v>
      </c>
      <c r="E10" s="45">
        <f>C10</f>
        <v>260568</v>
      </c>
      <c r="F10" s="48">
        <v>638306.54</v>
      </c>
      <c r="G10" s="47">
        <f t="shared" si="0"/>
        <v>3.0835319919808701</v>
      </c>
      <c r="H10" s="55">
        <f t="shared" si="1"/>
        <v>803469.7640864714</v>
      </c>
    </row>
    <row r="11" spans="2:8" x14ac:dyDescent="0.25">
      <c r="B11" s="39" t="s">
        <v>36</v>
      </c>
      <c r="C11" s="44">
        <v>51632</v>
      </c>
      <c r="D11" s="45">
        <v>51632</v>
      </c>
      <c r="E11" s="45">
        <v>358550.24</v>
      </c>
      <c r="F11" s="48">
        <v>173474.23</v>
      </c>
      <c r="G11" s="47">
        <f t="shared" si="0"/>
        <v>3.3598200728230556</v>
      </c>
      <c r="H11" s="55">
        <f t="shared" si="1"/>
        <v>173474.23</v>
      </c>
    </row>
    <row r="12" spans="2:8" x14ac:dyDescent="0.25">
      <c r="B12" s="39" t="s">
        <v>40</v>
      </c>
      <c r="C12" s="49">
        <v>-2698</v>
      </c>
      <c r="D12" s="45"/>
      <c r="E12" s="45">
        <v>696948.64</v>
      </c>
      <c r="F12" s="48"/>
      <c r="G12" s="47"/>
      <c r="H12" s="55">
        <f t="shared" si="1"/>
        <v>0</v>
      </c>
    </row>
    <row r="13" spans="2:8" x14ac:dyDescent="0.25">
      <c r="B13" s="39" t="s">
        <v>37</v>
      </c>
      <c r="C13" s="50">
        <v>546183</v>
      </c>
      <c r="D13" s="45">
        <v>543485</v>
      </c>
      <c r="E13" s="45">
        <f t="shared" ref="E13:E14" si="2">C13</f>
        <v>546183</v>
      </c>
      <c r="F13" s="48">
        <v>1641424.7</v>
      </c>
      <c r="G13" s="47">
        <f t="shared" si="0"/>
        <v>3.0201839977184282</v>
      </c>
      <c r="H13" s="55">
        <f t="shared" si="1"/>
        <v>1649573.1564258442</v>
      </c>
    </row>
    <row r="14" spans="2:8" x14ac:dyDescent="0.25">
      <c r="B14" s="39" t="s">
        <v>38</v>
      </c>
      <c r="C14" s="44">
        <v>439828</v>
      </c>
      <c r="D14" s="45">
        <v>439828</v>
      </c>
      <c r="E14" s="45">
        <f t="shared" si="2"/>
        <v>439828</v>
      </c>
      <c r="F14" s="48">
        <v>1373250.34</v>
      </c>
      <c r="G14" s="47">
        <f t="shared" si="0"/>
        <v>3.1222440135689409</v>
      </c>
      <c r="H14" s="55">
        <f t="shared" si="1"/>
        <v>1373250.34</v>
      </c>
    </row>
    <row r="15" spans="2:8" ht="15.75" thickBot="1" x14ac:dyDescent="0.3">
      <c r="B15" s="51" t="s">
        <v>39</v>
      </c>
      <c r="C15" s="52">
        <f>SUM(C3:C14)-C9-C12</f>
        <v>3111521</v>
      </c>
      <c r="D15" s="52">
        <f>SUM(D3:D14)</f>
        <v>2538449</v>
      </c>
      <c r="E15" s="52">
        <f>SUM(E3:E14)</f>
        <v>5329359.92</v>
      </c>
      <c r="F15" s="52">
        <f>SUM(F3:F14)</f>
        <v>7855812.0900000008</v>
      </c>
      <c r="G15" s="56">
        <f t="shared" si="0"/>
        <v>3.0947291397227206</v>
      </c>
      <c r="H15" s="57">
        <f>SUM(H3:H14)</f>
        <v>9616698.9491718691</v>
      </c>
    </row>
    <row r="16" spans="2:8" ht="15.75" thickBot="1" x14ac:dyDescent="0.3">
      <c r="B16" s="42" t="s">
        <v>44</v>
      </c>
      <c r="E16" s="43">
        <v>5329369.4732261803</v>
      </c>
      <c r="F16" s="54">
        <f>F15/1.2</f>
        <v>6546510.0750000011</v>
      </c>
      <c r="H16" s="58">
        <f>H15/1.2</f>
        <v>8013915.7909765579</v>
      </c>
    </row>
    <row r="18" spans="5:5" x14ac:dyDescent="0.25">
      <c r="E18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2020-03-02T08:44:23Z</dcterms:modified>
</cp:coreProperties>
</file>